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c\Downloads\"/>
    </mc:Choice>
  </mc:AlternateContent>
  <xr:revisionPtr revIDLastSave="0" documentId="8_{941C8738-356A-4099-A80C-5E07D27470BB}" xr6:coauthVersionLast="47" xr6:coauthVersionMax="47" xr10:uidLastSave="{00000000-0000-0000-0000-000000000000}"/>
  <bookViews>
    <workbookView xWindow="2730" yWindow="990" windowWidth="19995" windowHeight="12510" xr2:uid="{00000000-000D-0000-FFFF-FFFF00000000}"/>
  </bookViews>
  <sheets>
    <sheet name="Sheet1" sheetId="1" r:id="rId1"/>
  </sheets>
  <externalReferences>
    <externalReference r:id="rId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0" i="1" l="1"/>
  <c r="G40" i="1" s="1"/>
  <c r="B40" i="1"/>
  <c r="E38" i="1"/>
  <c r="G38" i="1" s="1"/>
  <c r="B38" i="1"/>
  <c r="E37" i="1"/>
  <c r="G37" i="1" s="1"/>
  <c r="B37" i="1"/>
  <c r="E36" i="1"/>
  <c r="G36" i="1" s="1"/>
  <c r="B36" i="1"/>
  <c r="G34" i="1"/>
  <c r="E34" i="1"/>
  <c r="E33" i="1"/>
  <c r="G33" i="1" s="1"/>
  <c r="E32" i="1"/>
  <c r="G32" i="1" s="1"/>
  <c r="B32" i="1"/>
  <c r="E31" i="1"/>
  <c r="G31" i="1" s="1"/>
  <c r="B31" i="1"/>
  <c r="G29" i="1"/>
  <c r="E29" i="1"/>
  <c r="B29" i="1"/>
  <c r="E28" i="1"/>
  <c r="E27" i="1" s="1"/>
  <c r="B28" i="1"/>
  <c r="E26" i="1"/>
  <c r="E25" i="1" s="1"/>
  <c r="B26" i="1"/>
  <c r="E24" i="1"/>
  <c r="G24" i="1" s="1"/>
  <c r="B24" i="1"/>
  <c r="E23" i="1"/>
  <c r="G23" i="1" s="1"/>
  <c r="B23" i="1"/>
  <c r="E22" i="1"/>
  <c r="G22" i="1" s="1"/>
  <c r="B22" i="1"/>
  <c r="E21" i="1"/>
  <c r="G21" i="1" s="1"/>
  <c r="B21" i="1"/>
  <c r="E18" i="1"/>
  <c r="G18" i="1" s="1"/>
  <c r="B18" i="1"/>
  <c r="E17" i="1"/>
  <c r="G17" i="1" s="1"/>
  <c r="B17" i="1"/>
  <c r="E15" i="1"/>
  <c r="G15" i="1" s="1"/>
  <c r="B15" i="1"/>
  <c r="E14" i="1"/>
  <c r="G14" i="1" s="1"/>
  <c r="B14" i="1"/>
  <c r="E13" i="1"/>
  <c r="G13" i="1" s="1"/>
  <c r="B13" i="1"/>
  <c r="E12" i="1"/>
  <c r="G12" i="1" s="1"/>
  <c r="B12" i="1"/>
  <c r="E11" i="1"/>
  <c r="G11" i="1" s="1"/>
  <c r="B11" i="1"/>
  <c r="D2" i="1"/>
  <c r="E6" i="1" s="1"/>
  <c r="G28" i="1" l="1"/>
  <c r="E16" i="1"/>
  <c r="E20" i="1"/>
  <c r="E19" i="1" s="1"/>
  <c r="G26" i="1"/>
  <c r="E30" i="1"/>
  <c r="E10" i="1"/>
  <c r="E9" i="1" l="1"/>
  <c r="E8" i="1" s="1"/>
</calcChain>
</file>

<file path=xl/sharedStrings.xml><?xml version="1.0" encoding="utf-8"?>
<sst xmlns="http://schemas.openxmlformats.org/spreadsheetml/2006/main" count="46" uniqueCount="37">
  <si>
    <t>KẾ HOẠCH DÒNG TIỀN THÁNG</t>
  </si>
  <si>
    <t>Xem bảng</t>
  </si>
  <si>
    <t>LUỒNG TIỀN</t>
  </si>
  <si>
    <t>Code</t>
  </si>
  <si>
    <t>ngắn (chọn x)</t>
  </si>
  <si>
    <t>Thực tế</t>
  </si>
  <si>
    <t>Kế hoạch</t>
  </si>
  <si>
    <t>Chênh lệch</t>
  </si>
  <si>
    <t>Giải thích (cho những khoản biến động lớn hơn 200 triệu)</t>
  </si>
  <si>
    <t>TỔNG DỰ KIẾN (=THU TIỀN - CHI TIỀN)</t>
  </si>
  <si>
    <t xml:space="preserve">I. </t>
  </si>
  <si>
    <t>Thu tiền</t>
  </si>
  <si>
    <t>x</t>
  </si>
  <si>
    <t>I.1</t>
  </si>
  <si>
    <t>Thu tiền từ hoạt động sản xuất kinh doanh</t>
  </si>
  <si>
    <t>Thu tiền của đại lý giảm mạnh do số lượng cơ sở mở mới ít hơn 10 điểm so với kế hoạch, ngoài ra do ảnh hưởng của tháng 11 nhiệt độ giảm</t>
  </si>
  <si>
    <t>Do trả lại tiền thuê nhà cơ sở Giảng Võ</t>
  </si>
  <si>
    <t>I. 2</t>
  </si>
  <si>
    <t>Thu tiền từ hoạt động tài chính</t>
  </si>
  <si>
    <t>II.</t>
  </si>
  <si>
    <t>Chi tiền</t>
  </si>
  <si>
    <t>II.1</t>
  </si>
  <si>
    <t>Chi tiền cho hoạt động sản xuất kinh doanh</t>
  </si>
  <si>
    <t>II.2</t>
  </si>
  <si>
    <t>Chi phí xây dựng dự án</t>
  </si>
  <si>
    <t>Do các công trình chưa hoàn thành việc quyết toán</t>
  </si>
  <si>
    <t>II.3</t>
  </si>
  <si>
    <t>Chi nộp thuế</t>
  </si>
  <si>
    <t>II.4</t>
  </si>
  <si>
    <t>Chi khác</t>
  </si>
  <si>
    <t>Chi hoạt động khác</t>
  </si>
  <si>
    <t>Chi nộp bảo hiểm</t>
  </si>
  <si>
    <t>II.5</t>
  </si>
  <si>
    <t>Chi hoạt động tài chính</t>
  </si>
  <si>
    <t>II.6</t>
  </si>
  <si>
    <t>Chi hoạt động đầu tư</t>
  </si>
  <si>
    <t>CÔNG TY CỔ PHẦN ABC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</si>
</sst>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x14ac:knownFonts="1">
    <font>
      <sz val="11"/>
      <color theme="1"/>
      <name val="Calibri"/>
      <family val="2"/>
      <scheme val="minor"/>
    </font>
    <font>
      <sz val="11"/>
      <color theme="1"/>
      <name val="Calibri"/>
      <family val="2"/>
      <scheme val="minor"/>
    </font>
    <font>
      <b/>
      <sz val="10"/>
      <color rgb="FFFF0000"/>
      <name val="Arial"/>
      <family val="2"/>
    </font>
    <font>
      <sz val="10"/>
      <color theme="1"/>
      <name val="Arial"/>
      <family val="2"/>
    </font>
    <font>
      <b/>
      <sz val="10"/>
      <name val="Arial"/>
      <family val="2"/>
    </font>
    <font>
      <b/>
      <sz val="10"/>
      <color theme="0"/>
      <name val="Arial"/>
      <family val="2"/>
    </font>
    <font>
      <sz val="10"/>
      <name val="Arial"/>
      <family val="2"/>
    </font>
    <font>
      <b/>
      <sz val="10"/>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002060"/>
        <bgColor indexed="64"/>
      </patternFill>
    </fill>
    <fill>
      <patternFill patternType="solid">
        <fgColor theme="8"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diagonal/>
    </border>
    <border>
      <left/>
      <right/>
      <top style="medium">
        <color indexed="64"/>
      </top>
      <bottom/>
      <diagonal/>
    </border>
    <border>
      <left/>
      <right style="thin">
        <color indexed="64"/>
      </right>
      <top style="medium">
        <color auto="1"/>
      </top>
      <bottom/>
      <diagonal/>
    </border>
    <border>
      <left style="thin">
        <color indexed="64"/>
      </left>
      <right style="thin">
        <color indexed="64"/>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0" fontId="2" fillId="0" borderId="0" xfId="0" applyFont="1"/>
    <xf numFmtId="0" fontId="3" fillId="0" borderId="0" xfId="0" applyFont="1" applyAlignment="1">
      <alignment horizontal="left"/>
    </xf>
    <xf numFmtId="0" fontId="3" fillId="0" borderId="0" xfId="0" applyFont="1" applyAlignment="1">
      <alignment horizontal="center"/>
    </xf>
    <xf numFmtId="0" fontId="2" fillId="2" borderId="1" xfId="0" applyFont="1" applyFill="1" applyBorder="1" applyAlignment="1">
      <alignment vertical="center"/>
    </xf>
    <xf numFmtId="0" fontId="2" fillId="2" borderId="2" xfId="0" applyFont="1" applyFill="1" applyBorder="1" applyAlignment="1">
      <alignment horizontal="left" vertical="center"/>
    </xf>
    <xf numFmtId="0" fontId="2" fillId="2" borderId="2" xfId="0" applyFont="1" applyFill="1" applyBorder="1" applyAlignment="1">
      <alignment vertical="center"/>
    </xf>
    <xf numFmtId="0" fontId="3" fillId="0" borderId="0" xfId="0" applyFont="1"/>
    <xf numFmtId="0" fontId="3" fillId="0" borderId="0" xfId="0" applyFont="1" applyAlignment="1">
      <alignment wrapText="1"/>
    </xf>
    <xf numFmtId="0" fontId="4" fillId="3" borderId="3" xfId="0" applyFont="1" applyFill="1" applyBorder="1" applyAlignment="1">
      <alignment vertical="center"/>
    </xf>
    <xf numFmtId="0" fontId="4" fillId="3" borderId="4" xfId="0" applyFont="1" applyFill="1" applyBorder="1" applyAlignment="1">
      <alignment horizontal="left" vertical="center"/>
    </xf>
    <xf numFmtId="0" fontId="4" fillId="3" borderId="5" xfId="0" applyFont="1" applyFill="1" applyBorder="1" applyAlignment="1">
      <alignment vertical="center"/>
    </xf>
    <xf numFmtId="0" fontId="4" fillId="3" borderId="6" xfId="0" applyFont="1" applyFill="1" applyBorder="1" applyAlignment="1">
      <alignment vertical="center"/>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4" fillId="3" borderId="11" xfId="0" applyFont="1" applyFill="1" applyBorder="1" applyAlignment="1">
      <alignment horizontal="center" vertical="center"/>
    </xf>
    <xf numFmtId="0" fontId="4" fillId="3" borderId="12" xfId="0" applyFont="1" applyFill="1" applyBorder="1" applyAlignment="1">
      <alignment vertical="center"/>
    </xf>
    <xf numFmtId="0" fontId="4" fillId="3" borderId="13" xfId="0" applyFont="1" applyFill="1" applyBorder="1" applyAlignment="1">
      <alignment horizontal="center"/>
    </xf>
    <xf numFmtId="0" fontId="4" fillId="3" borderId="13" xfId="0" applyFont="1" applyFill="1" applyBorder="1" applyAlignment="1">
      <alignment horizontal="left" wrapText="1"/>
    </xf>
    <xf numFmtId="0" fontId="5" fillId="4" borderId="13" xfId="0" applyFont="1" applyFill="1" applyBorder="1" applyAlignment="1">
      <alignment horizontal="left" vertical="center"/>
    </xf>
    <xf numFmtId="0" fontId="5" fillId="4" borderId="13" xfId="0" applyFont="1" applyFill="1" applyBorder="1" applyAlignment="1">
      <alignment horizontal="center" vertical="center"/>
    </xf>
    <xf numFmtId="164" fontId="4" fillId="3" borderId="13" xfId="0" applyNumberFormat="1" applyFont="1" applyFill="1" applyBorder="1" applyAlignment="1">
      <alignment horizontal="center"/>
    </xf>
    <xf numFmtId="0" fontId="4" fillId="0" borderId="13" xfId="0" applyFont="1" applyBorder="1" applyAlignment="1">
      <alignment horizontal="center" vertical="center"/>
    </xf>
    <xf numFmtId="164" fontId="4" fillId="0" borderId="13" xfId="0" applyNumberFormat="1" applyFont="1" applyBorder="1" applyAlignment="1">
      <alignment horizontal="center"/>
    </xf>
    <xf numFmtId="0" fontId="4" fillId="0" borderId="13" xfId="0" applyFont="1" applyBorder="1" applyAlignment="1">
      <alignment horizontal="center"/>
    </xf>
    <xf numFmtId="0" fontId="4" fillId="0" borderId="13" xfId="0" applyFont="1" applyBorder="1" applyAlignment="1">
      <alignment horizontal="left" wrapText="1"/>
    </xf>
    <xf numFmtId="0" fontId="4" fillId="5" borderId="13" xfId="0" applyFont="1" applyFill="1" applyBorder="1" applyAlignment="1">
      <alignment horizontal="center" vertical="center"/>
    </xf>
    <xf numFmtId="0" fontId="4" fillId="5" borderId="13" xfId="0" applyFont="1" applyFill="1" applyBorder="1" applyAlignment="1">
      <alignment horizontal="left" vertical="center"/>
    </xf>
    <xf numFmtId="0" fontId="6" fillId="0" borderId="13" xfId="0" applyFont="1" applyBorder="1" applyAlignment="1">
      <alignment horizontal="center" vertical="center"/>
    </xf>
    <xf numFmtId="0" fontId="3" fillId="0" borderId="13" xfId="0" applyFont="1" applyBorder="1"/>
    <xf numFmtId="0" fontId="6" fillId="0" borderId="13" xfId="0" applyFont="1" applyBorder="1" applyAlignment="1">
      <alignment horizontal="left"/>
    </xf>
    <xf numFmtId="164" fontId="3" fillId="0" borderId="13" xfId="1" applyNumberFormat="1" applyFont="1" applyFill="1" applyBorder="1" applyAlignment="1"/>
    <xf numFmtId="164" fontId="3" fillId="0" borderId="13" xfId="0" applyNumberFormat="1" applyFont="1" applyBorder="1"/>
    <xf numFmtId="0" fontId="3" fillId="0" borderId="13" xfId="0" applyFont="1" applyBorder="1" applyAlignment="1">
      <alignment wrapText="1"/>
    </xf>
    <xf numFmtId="164" fontId="7" fillId="0" borderId="13" xfId="1" applyNumberFormat="1" applyFont="1" applyFill="1" applyBorder="1" applyAlignment="1"/>
    <xf numFmtId="0" fontId="4" fillId="5" borderId="13" xfId="0" applyFont="1" applyFill="1" applyBorder="1" applyAlignment="1">
      <alignment horizontal="left"/>
    </xf>
    <xf numFmtId="164" fontId="7" fillId="0" borderId="13" xfId="0" applyNumberFormat="1" applyFont="1" applyBorder="1"/>
    <xf numFmtId="0" fontId="6" fillId="0" borderId="13" xfId="0" applyFont="1" applyBorder="1" applyAlignment="1" applyProtection="1">
      <alignment horizontal="center"/>
      <protection locked="0"/>
    </xf>
    <xf numFmtId="0" fontId="4" fillId="5" borderId="13" xfId="0" applyFont="1" applyFill="1" applyBorder="1" applyAlignment="1" applyProtection="1">
      <alignment horizontal="center"/>
      <protection locked="0"/>
    </xf>
    <xf numFmtId="49" fontId="6" fillId="0" borderId="13" xfId="0" applyNumberFormat="1" applyFont="1" applyBorder="1" applyAlignment="1" applyProtection="1">
      <alignment horizontal="center"/>
      <protection locked="0"/>
    </xf>
    <xf numFmtId="49" fontId="4" fillId="5" borderId="13" xfId="0" applyNumberFormat="1" applyFont="1" applyFill="1" applyBorder="1" applyAlignment="1" applyProtection="1">
      <alignment horizontal="center"/>
      <protection locked="0"/>
    </xf>
    <xf numFmtId="0" fontId="3" fillId="0" borderId="13" xfId="0" applyFont="1" applyBorder="1" applyAlignment="1" applyProtection="1">
      <alignment horizontal="center"/>
      <protection locked="0"/>
    </xf>
    <xf numFmtId="0" fontId="7" fillId="5" borderId="13" xfId="0" applyFont="1" applyFill="1" applyBorder="1" applyAlignment="1">
      <alignment horizontal="center"/>
    </xf>
    <xf numFmtId="0" fontId="3" fillId="0" borderId="13" xfId="0" applyFont="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3" fillId="0" borderId="14" xfId="0" applyFont="1" applyBorder="1" applyAlignment="1">
      <alignment horizontal="left" vertical="top" wrapText="1"/>
    </xf>
    <xf numFmtId="0" fontId="3" fillId="0" borderId="12"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WORK%20at%20Toco\FINANCE\Cash%20flow%20budget\1806\180613_Ke%20hoach%20chi%20ti&#7873;n%20th&#225;ng%206_Final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co tuc"/>
      <sheetName val="1_Data"/>
      <sheetName val="2_So sanh KH&amp;TT"/>
      <sheetName val="3_So du"/>
      <sheetName val="KHTC_T05"/>
      <sheetName val="KHTC_Bộ phận_T5"/>
      <sheetName val="Code"/>
      <sheetName val="PKT"/>
      <sheetName val="Ke hoach doanh thu 2017"/>
      <sheetName val="Ke hoach doanh thu 2018"/>
    </sheetNames>
    <sheetDataSet>
      <sheetData sheetId="0"/>
      <sheetData sheetId="1">
        <row r="1">
          <cell r="S1">
            <v>201712</v>
          </cell>
        </row>
        <row r="5">
          <cell r="S5" t="str">
            <v>Thực tế</v>
          </cell>
        </row>
        <row r="6">
          <cell r="S6" t="str">
            <v>T12/17</v>
          </cell>
        </row>
        <row r="7">
          <cell r="S7">
            <v>-22409962198</v>
          </cell>
        </row>
        <row r="8">
          <cell r="S8">
            <v>12993959242</v>
          </cell>
        </row>
        <row r="9">
          <cell r="S9">
            <v>-9416002956</v>
          </cell>
        </row>
        <row r="10">
          <cell r="S10">
            <v>560464</v>
          </cell>
        </row>
        <row r="11">
          <cell r="B11" t="str">
            <v>Đồng</v>
          </cell>
        </row>
        <row r="12">
          <cell r="B12" t="str">
            <v>Điền mã</v>
          </cell>
          <cell r="S12" t="str">
            <v>T12/17</v>
          </cell>
        </row>
        <row r="13">
          <cell r="B13">
            <v>1001</v>
          </cell>
          <cell r="S13">
            <v>9263652781</v>
          </cell>
        </row>
        <row r="14">
          <cell r="B14">
            <v>1002</v>
          </cell>
          <cell r="S14">
            <v>3581778640</v>
          </cell>
        </row>
        <row r="15">
          <cell r="B15">
            <v>1003</v>
          </cell>
          <cell r="S15">
            <v>0</v>
          </cell>
        </row>
        <row r="16">
          <cell r="B16">
            <v>1004</v>
          </cell>
          <cell r="S16">
            <v>0</v>
          </cell>
        </row>
        <row r="17">
          <cell r="B17">
            <v>1005</v>
          </cell>
          <cell r="S17">
            <v>1140542</v>
          </cell>
        </row>
        <row r="18">
          <cell r="B18">
            <v>1009</v>
          </cell>
          <cell r="S18">
            <v>147387279</v>
          </cell>
        </row>
        <row r="19">
          <cell r="B19">
            <v>1201</v>
          </cell>
          <cell r="S19">
            <v>0</v>
          </cell>
        </row>
        <row r="20">
          <cell r="B20">
            <v>1101</v>
          </cell>
          <cell r="S20">
            <v>0</v>
          </cell>
        </row>
        <row r="21">
          <cell r="B21">
            <v>2001</v>
          </cell>
          <cell r="S21">
            <v>-13285382334</v>
          </cell>
        </row>
        <row r="22">
          <cell r="B22">
            <v>2002</v>
          </cell>
          <cell r="S22">
            <v>-3388140400</v>
          </cell>
        </row>
        <row r="23">
          <cell r="B23">
            <v>2003</v>
          </cell>
          <cell r="S23">
            <v>-1604984520</v>
          </cell>
        </row>
        <row r="24">
          <cell r="B24">
            <v>2004</v>
          </cell>
          <cell r="S24">
            <v>0</v>
          </cell>
        </row>
        <row r="25">
          <cell r="B25">
            <v>2005</v>
          </cell>
          <cell r="S25">
            <v>-3688576460</v>
          </cell>
        </row>
        <row r="26">
          <cell r="B26">
            <v>2006</v>
          </cell>
          <cell r="S26">
            <v>-223039842</v>
          </cell>
        </row>
        <row r="27">
          <cell r="B27">
            <v>2007</v>
          </cell>
          <cell r="S27">
            <v>-15520732</v>
          </cell>
        </row>
        <row r="28">
          <cell r="B28">
            <v>2008</v>
          </cell>
          <cell r="S28">
            <v>0</v>
          </cell>
        </row>
        <row r="29">
          <cell r="B29">
            <v>2009</v>
          </cell>
          <cell r="S29">
            <v>-18645678</v>
          </cell>
        </row>
        <row r="30">
          <cell r="B30">
            <v>2010</v>
          </cell>
          <cell r="S30">
            <v>-45103132</v>
          </cell>
        </row>
        <row r="31">
          <cell r="B31">
            <v>2011</v>
          </cell>
          <cell r="S31">
            <v>-140569100</v>
          </cell>
        </row>
        <row r="32">
          <cell r="B32">
            <v>2012</v>
          </cell>
        </row>
        <row r="33">
          <cell r="B33">
            <v>2018</v>
          </cell>
          <cell r="S33">
            <v>0</v>
          </cell>
        </row>
        <row r="34">
          <cell r="B34">
            <v>2101</v>
          </cell>
          <cell r="S34">
            <v>0</v>
          </cell>
        </row>
        <row r="35">
          <cell r="B35">
            <v>2102</v>
          </cell>
          <cell r="S35">
            <v>0</v>
          </cell>
        </row>
        <row r="36">
          <cell r="B36">
            <v>2109</v>
          </cell>
          <cell r="S36">
            <v>0</v>
          </cell>
        </row>
        <row r="37">
          <cell r="B37">
            <v>2201</v>
          </cell>
          <cell r="S37">
            <v>0</v>
          </cell>
        </row>
      </sheetData>
      <sheetData sheetId="2">
        <row r="11">
          <cell r="C11">
            <v>1001</v>
          </cell>
        </row>
        <row r="12">
          <cell r="C12">
            <v>1002</v>
          </cell>
        </row>
        <row r="13">
          <cell r="C13">
            <v>1003</v>
          </cell>
        </row>
        <row r="14">
          <cell r="C14">
            <v>1004</v>
          </cell>
        </row>
        <row r="15">
          <cell r="C15">
            <v>1009</v>
          </cell>
        </row>
        <row r="17">
          <cell r="C17">
            <v>1005</v>
          </cell>
        </row>
        <row r="18">
          <cell r="C18">
            <v>1101</v>
          </cell>
        </row>
        <row r="21">
          <cell r="C21">
            <v>2001</v>
          </cell>
        </row>
        <row r="22">
          <cell r="C22">
            <v>2002</v>
          </cell>
        </row>
        <row r="23">
          <cell r="C23">
            <v>2003</v>
          </cell>
        </row>
        <row r="24">
          <cell r="C24">
            <v>2004</v>
          </cell>
        </row>
        <row r="26">
          <cell r="C26">
            <v>2005</v>
          </cell>
        </row>
        <row r="28">
          <cell r="C28">
            <v>2006</v>
          </cell>
        </row>
        <row r="29">
          <cell r="C29">
            <v>2007</v>
          </cell>
        </row>
        <row r="31">
          <cell r="C31">
            <v>2008</v>
          </cell>
        </row>
        <row r="32">
          <cell r="C32">
            <v>2009</v>
          </cell>
        </row>
        <row r="33">
          <cell r="C33">
            <v>2010</v>
          </cell>
        </row>
        <row r="34">
          <cell r="C34">
            <v>2011</v>
          </cell>
        </row>
        <row r="36">
          <cell r="C36">
            <v>2101</v>
          </cell>
        </row>
        <row r="37">
          <cell r="C37">
            <v>2102</v>
          </cell>
        </row>
        <row r="38">
          <cell r="C38">
            <v>2109</v>
          </cell>
        </row>
        <row r="40">
          <cell r="C40">
            <v>2201</v>
          </cell>
        </row>
      </sheetData>
      <sheetData sheetId="3"/>
      <sheetData sheetId="4"/>
      <sheetData sheetId="5"/>
      <sheetData sheetId="6">
        <row r="1">
          <cell r="A1" t="str">
            <v>Mã dòng tiền</v>
          </cell>
          <cell r="B1" t="str">
            <v>Loại</v>
          </cell>
          <cell r="C1" t="str">
            <v>Tên nhóm</v>
          </cell>
        </row>
        <row r="2">
          <cell r="A2">
            <v>1001</v>
          </cell>
          <cell r="B2" t="str">
            <v>Thu</v>
          </cell>
          <cell r="C2" t="str">
            <v>Thu tiền bán hàng trực tiếp cho khách lẻ</v>
          </cell>
        </row>
        <row r="3">
          <cell r="A3">
            <v>1002</v>
          </cell>
          <cell r="B3" t="str">
            <v>Thu</v>
          </cell>
          <cell r="C3" t="str">
            <v>Thu tiền bán hàng nguyên vật liệu và tài sản cho đại lý</v>
          </cell>
        </row>
        <row r="4">
          <cell r="A4">
            <v>1003</v>
          </cell>
          <cell r="B4" t="str">
            <v>Thu</v>
          </cell>
          <cell r="C4" t="str">
            <v>Thu tiền phí thương hiệu</v>
          </cell>
        </row>
        <row r="5">
          <cell r="A5">
            <v>1004</v>
          </cell>
          <cell r="B5" t="str">
            <v>Thu</v>
          </cell>
          <cell r="C5" t="str">
            <v>Thu tiền đặt cọc của đại lý</v>
          </cell>
        </row>
        <row r="6">
          <cell r="A6">
            <v>1005</v>
          </cell>
          <cell r="B6" t="str">
            <v>Thu</v>
          </cell>
          <cell r="C6" t="str">
            <v>Thu lãi cho vay, lãi tiền gửi</v>
          </cell>
        </row>
        <row r="7">
          <cell r="A7">
            <v>1009</v>
          </cell>
          <cell r="B7" t="str">
            <v>Thu</v>
          </cell>
          <cell r="C7" t="str">
            <v>Thu khác</v>
          </cell>
        </row>
        <row r="8">
          <cell r="A8">
            <v>1101</v>
          </cell>
          <cell r="B8" t="str">
            <v>Thu</v>
          </cell>
          <cell r="C8" t="str">
            <v>Nhận tiền vay</v>
          </cell>
        </row>
        <row r="9">
          <cell r="A9">
            <v>1201</v>
          </cell>
          <cell r="B9" t="str">
            <v>Thu</v>
          </cell>
          <cell r="C9" t="str">
            <v>Tất toán tiền gửi tiết kiệm</v>
          </cell>
        </row>
        <row r="10">
          <cell r="A10">
            <v>2001</v>
          </cell>
          <cell r="B10" t="str">
            <v>Chi</v>
          </cell>
          <cell r="C10" t="str">
            <v>Chi thanh toán, tạm ứng cho nhà cung cấp</v>
          </cell>
        </row>
        <row r="11">
          <cell r="A11">
            <v>2002</v>
          </cell>
          <cell r="B11" t="str">
            <v>Chi</v>
          </cell>
          <cell r="C11" t="str">
            <v>Chi trả tiền lương, phúc lợi</v>
          </cell>
        </row>
        <row r="12">
          <cell r="A12">
            <v>2003</v>
          </cell>
          <cell r="B12" t="str">
            <v>Chi</v>
          </cell>
          <cell r="C12" t="str">
            <v>Chi trả tiền nhà</v>
          </cell>
        </row>
        <row r="13">
          <cell r="A13">
            <v>2004</v>
          </cell>
          <cell r="B13" t="str">
            <v>Chi</v>
          </cell>
          <cell r="C13" t="str">
            <v>Chi đặt cọc, ký cược ký quỹ</v>
          </cell>
        </row>
        <row r="14">
          <cell r="A14">
            <v>2005</v>
          </cell>
          <cell r="B14" t="str">
            <v>Chi</v>
          </cell>
          <cell r="C14" t="str">
            <v>Chi trả tiền xây dựng, sửa sang cơ sở</v>
          </cell>
        </row>
        <row r="15">
          <cell r="A15">
            <v>2006</v>
          </cell>
          <cell r="B15" t="str">
            <v>Chi</v>
          </cell>
          <cell r="C15" t="str">
            <v>Chi nộp thuế GTGT</v>
          </cell>
        </row>
        <row r="16">
          <cell r="A16">
            <v>2007</v>
          </cell>
          <cell r="B16" t="str">
            <v>Chi</v>
          </cell>
          <cell r="C16" t="str">
            <v>Chi nộp thuế TNCN, TNDN…</v>
          </cell>
        </row>
        <row r="17">
          <cell r="A17">
            <v>2008</v>
          </cell>
          <cell r="B17" t="str">
            <v>Chi</v>
          </cell>
          <cell r="C17" t="str">
            <v>Chi trả lãi vay</v>
          </cell>
        </row>
        <row r="18">
          <cell r="A18">
            <v>2009</v>
          </cell>
          <cell r="B18" t="str">
            <v>Chi</v>
          </cell>
          <cell r="C18" t="str">
            <v>Phí chuyển khoản</v>
          </cell>
        </row>
        <row r="19">
          <cell r="A19">
            <v>2010</v>
          </cell>
          <cell r="B19" t="str">
            <v>Chi</v>
          </cell>
          <cell r="C19" t="str">
            <v>Chi hoạt động khác</v>
          </cell>
        </row>
        <row r="20">
          <cell r="A20">
            <v>2011</v>
          </cell>
          <cell r="B20" t="str">
            <v>Chi</v>
          </cell>
          <cell r="C20" t="str">
            <v>Chi nộp bảo hiểm</v>
          </cell>
        </row>
        <row r="21">
          <cell r="A21">
            <v>2018</v>
          </cell>
          <cell r="B21" t="str">
            <v>Chi</v>
          </cell>
          <cell r="C21" t="str">
            <v>Chi xây dựng xưởng Hưng Yên</v>
          </cell>
        </row>
        <row r="22">
          <cell r="A22">
            <v>2101</v>
          </cell>
          <cell r="B22" t="str">
            <v>Chi</v>
          </cell>
          <cell r="C22" t="str">
            <v>Trả gốc vay</v>
          </cell>
        </row>
        <row r="23">
          <cell r="A23">
            <v>2102</v>
          </cell>
          <cell r="B23" t="str">
            <v>Chi</v>
          </cell>
          <cell r="C23" t="str">
            <v>Chi trả cổ tức</v>
          </cell>
        </row>
        <row r="24">
          <cell r="A24">
            <v>2109</v>
          </cell>
          <cell r="B24" t="str">
            <v>Chi</v>
          </cell>
          <cell r="C24" t="str">
            <v>Chi tài chính khác</v>
          </cell>
        </row>
        <row r="25">
          <cell r="A25">
            <v>2201</v>
          </cell>
          <cell r="B25" t="str">
            <v>Chi</v>
          </cell>
          <cell r="C25" t="str">
            <v>Chi góp vốn, đầu tư</v>
          </cell>
        </row>
        <row r="26">
          <cell r="A26">
            <v>2012</v>
          </cell>
          <cell r="B26" t="str">
            <v>Chi</v>
          </cell>
          <cell r="C26" t="str">
            <v>Tạm ứng cho nhân viên cơ sở</v>
          </cell>
        </row>
      </sheetData>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tabSelected="1" workbookViewId="0">
      <selection activeCell="F33" sqref="F33"/>
    </sheetView>
  </sheetViews>
  <sheetFormatPr defaultRowHeight="12.75" x14ac:dyDescent="0.2"/>
  <cols>
    <col min="1" max="1" width="7" style="7" customWidth="1"/>
    <col min="2" max="2" width="46.140625" style="7" customWidth="1"/>
    <col min="3" max="3" width="9.140625" style="7"/>
    <col min="4" max="4" width="14.140625" style="7" customWidth="1"/>
    <col min="5" max="5" width="17.5703125" style="7" bestFit="1" customWidth="1"/>
    <col min="6" max="6" width="18" style="7" bestFit="1" customWidth="1"/>
    <col min="7" max="7" width="16.28515625" style="7" bestFit="1" customWidth="1"/>
    <col min="8" max="8" width="56.5703125" style="8" customWidth="1"/>
    <col min="9" max="16384" width="9.140625" style="7"/>
  </cols>
  <sheetData>
    <row r="1" spans="1:8" ht="13.5" thickBot="1" x14ac:dyDescent="0.25">
      <c r="A1" s="4" t="s">
        <v>36</v>
      </c>
      <c r="B1" s="5"/>
      <c r="C1" s="6"/>
      <c r="D1" s="6"/>
    </row>
    <row r="2" spans="1:8" x14ac:dyDescent="0.2">
      <c r="A2" s="1" t="s">
        <v>0</v>
      </c>
      <c r="B2" s="2"/>
      <c r="C2" s="3">
        <v>201712</v>
      </c>
      <c r="D2" s="3" t="str">
        <f>"Tháng "&amp;RIGHT(C2,2)&amp;"/"&amp;LEFT(C2,4)</f>
        <v>Tháng 12/2017</v>
      </c>
    </row>
    <row r="3" spans="1:8" x14ac:dyDescent="0.2">
      <c r="B3" s="2"/>
    </row>
    <row r="4" spans="1:8" x14ac:dyDescent="0.2">
      <c r="B4" s="2"/>
    </row>
    <row r="5" spans="1:8" ht="13.5" thickBot="1" x14ac:dyDescent="0.25">
      <c r="B5" s="2"/>
    </row>
    <row r="6" spans="1:8" x14ac:dyDescent="0.2">
      <c r="A6" s="9"/>
      <c r="B6" s="10"/>
      <c r="C6" s="11"/>
      <c r="D6" s="12" t="s">
        <v>1</v>
      </c>
      <c r="E6" s="44" t="str">
        <f>D2</f>
        <v>Tháng 12/2017</v>
      </c>
      <c r="F6" s="45"/>
      <c r="G6" s="45"/>
      <c r="H6" s="45"/>
    </row>
    <row r="7" spans="1:8" x14ac:dyDescent="0.2">
      <c r="A7" s="13" t="s">
        <v>2</v>
      </c>
      <c r="B7" s="14"/>
      <c r="C7" s="15" t="s">
        <v>3</v>
      </c>
      <c r="D7" s="16" t="s">
        <v>4</v>
      </c>
      <c r="E7" s="17" t="s">
        <v>5</v>
      </c>
      <c r="F7" s="17" t="s">
        <v>6</v>
      </c>
      <c r="G7" s="17" t="s">
        <v>7</v>
      </c>
      <c r="H7" s="18" t="s">
        <v>8</v>
      </c>
    </row>
    <row r="8" spans="1:8" x14ac:dyDescent="0.2">
      <c r="A8" s="19"/>
      <c r="B8" s="19" t="s">
        <v>9</v>
      </c>
      <c r="C8" s="20"/>
      <c r="D8" s="16"/>
      <c r="E8" s="21" t="e">
        <f>E9+E19</f>
        <v>#VALUE!</v>
      </c>
      <c r="F8" s="21">
        <v>-7855000000</v>
      </c>
      <c r="G8" s="17"/>
      <c r="H8" s="18"/>
    </row>
    <row r="9" spans="1:8" x14ac:dyDescent="0.2">
      <c r="A9" s="19" t="s">
        <v>10</v>
      </c>
      <c r="B9" s="19" t="s">
        <v>11</v>
      </c>
      <c r="C9" s="20"/>
      <c r="D9" s="22" t="s">
        <v>12</v>
      </c>
      <c r="E9" s="23" t="e">
        <f>SUM(E10,E16)</f>
        <v>#VALUE!</v>
      </c>
      <c r="F9" s="23">
        <v>15450000000</v>
      </c>
      <c r="G9" s="24"/>
      <c r="H9" s="25"/>
    </row>
    <row r="10" spans="1:8" x14ac:dyDescent="0.2">
      <c r="A10" s="26" t="s">
        <v>13</v>
      </c>
      <c r="B10" s="27" t="s">
        <v>14</v>
      </c>
      <c r="C10" s="26"/>
      <c r="D10" s="28" t="s">
        <v>12</v>
      </c>
      <c r="E10" s="23" t="e">
        <f>SUM(E11:E15)</f>
        <v>#VALUE!</v>
      </c>
      <c r="F10" s="23">
        <v>15450000000</v>
      </c>
      <c r="G10" s="24"/>
      <c r="H10" s="25"/>
    </row>
    <row r="11" spans="1:8" x14ac:dyDescent="0.2">
      <c r="A11" s="29"/>
      <c r="B11" s="30" t="str">
        <f>IFERROR(VLOOKUP(C11,[1]Code!$A:$C,3,0),"Kiểm tra tạo mã mới")</f>
        <v>Thu tiền bán hàng trực tiếp cho khách lẻ</v>
      </c>
      <c r="C11" s="37">
        <v>1001</v>
      </c>
      <c r="D11" s="29"/>
      <c r="E11" s="31" t="e">
        <f>SUMIFS('[1]1_Data'!S:S,'[1]1_Data'!B:B,'[1]2_So sanh KH&amp;TT'!C11)</f>
        <v>#VALUE!</v>
      </c>
      <c r="F11" s="31">
        <v>9450000000</v>
      </c>
      <c r="G11" s="32" t="e">
        <f>E11-F11</f>
        <v>#VALUE!</v>
      </c>
      <c r="H11" s="33"/>
    </row>
    <row r="12" spans="1:8" x14ac:dyDescent="0.2">
      <c r="A12" s="29"/>
      <c r="B12" s="30" t="str">
        <f>IFERROR(VLOOKUP(C12,[1]Code!$A:$C,3,0),"Kiểm tra tạo mã mới")</f>
        <v>Thu tiền bán hàng nguyên vật liệu và tài sản cho đại lý</v>
      </c>
      <c r="C12" s="37">
        <v>1002</v>
      </c>
      <c r="D12" s="29"/>
      <c r="E12" s="31" t="e">
        <f>SUMIFS('[1]1_Data'!S:S,'[1]1_Data'!B:B,'[1]2_So sanh KH&amp;TT'!C12)</f>
        <v>#VALUE!</v>
      </c>
      <c r="F12" s="31">
        <v>5000000000</v>
      </c>
      <c r="G12" s="32" t="e">
        <f t="shared" ref="G12:G18" si="0">E12-F12</f>
        <v>#VALUE!</v>
      </c>
      <c r="H12" s="46" t="s">
        <v>15</v>
      </c>
    </row>
    <row r="13" spans="1:8" x14ac:dyDescent="0.2">
      <c r="A13" s="29"/>
      <c r="B13" s="30" t="str">
        <f>IFERROR(VLOOKUP(C13,[1]Code!$A:$C,3,0),"Kiểm tra tạo mã mới")</f>
        <v>Thu tiền phí thương hiệu</v>
      </c>
      <c r="C13" s="37">
        <v>1003</v>
      </c>
      <c r="D13" s="29"/>
      <c r="E13" s="31" t="e">
        <f>SUMIFS('[1]1_Data'!S:S,'[1]1_Data'!B:B,'[1]2_So sanh KH&amp;TT'!C13)</f>
        <v>#VALUE!</v>
      </c>
      <c r="F13" s="31">
        <v>1000000000</v>
      </c>
      <c r="G13" s="32" t="e">
        <f t="shared" si="0"/>
        <v>#VALUE!</v>
      </c>
      <c r="H13" s="47"/>
    </row>
    <row r="14" spans="1:8" x14ac:dyDescent="0.2">
      <c r="A14" s="29"/>
      <c r="B14" s="30" t="str">
        <f>IFERROR(VLOOKUP(C14,[1]Code!$A:$C,3,0),"Kiểm tra tạo mã mới")</f>
        <v>Thu tiền đặt cọc của đại lý</v>
      </c>
      <c r="C14" s="37">
        <v>1004</v>
      </c>
      <c r="D14" s="29"/>
      <c r="E14" s="31" t="e">
        <f>SUMIFS('[1]1_Data'!S:S,'[1]1_Data'!B:B,'[1]2_So sanh KH&amp;TT'!C14)</f>
        <v>#VALUE!</v>
      </c>
      <c r="F14" s="31">
        <v>0</v>
      </c>
      <c r="G14" s="32" t="e">
        <f t="shared" si="0"/>
        <v>#VALUE!</v>
      </c>
      <c r="H14" s="33"/>
    </row>
    <row r="15" spans="1:8" x14ac:dyDescent="0.2">
      <c r="A15" s="29"/>
      <c r="B15" s="30" t="str">
        <f>IFERROR(VLOOKUP(C15,[1]Code!$A:$C,3,0),"Kiểm tra tạo mã mới")</f>
        <v>Thu khác</v>
      </c>
      <c r="C15" s="37">
        <v>1009</v>
      </c>
      <c r="D15" s="29"/>
      <c r="E15" s="31" t="e">
        <f>SUMIFS('[1]1_Data'!S:S,'[1]1_Data'!B:B,'[1]2_So sanh KH&amp;TT'!C15)</f>
        <v>#VALUE!</v>
      </c>
      <c r="F15" s="31">
        <v>0</v>
      </c>
      <c r="G15" s="32" t="e">
        <f t="shared" si="0"/>
        <v>#VALUE!</v>
      </c>
      <c r="H15" s="33" t="s">
        <v>16</v>
      </c>
    </row>
    <row r="16" spans="1:8" x14ac:dyDescent="0.2">
      <c r="A16" s="26" t="s">
        <v>17</v>
      </c>
      <c r="B16" s="27" t="s">
        <v>18</v>
      </c>
      <c r="C16" s="26"/>
      <c r="D16" s="28" t="s">
        <v>12</v>
      </c>
      <c r="E16" s="23" t="e">
        <f>SUM(E17:E18)</f>
        <v>#VALUE!</v>
      </c>
      <c r="F16" s="23">
        <v>0</v>
      </c>
      <c r="G16" s="24"/>
      <c r="H16" s="25"/>
    </row>
    <row r="17" spans="1:8" x14ac:dyDescent="0.2">
      <c r="A17" s="29"/>
      <c r="B17" s="30" t="str">
        <f>IFERROR(VLOOKUP(C17,[1]Code!$A:$C,3,0),"Kiểm tra tạo mã mới")</f>
        <v>Thu lãi cho vay, lãi tiền gửi</v>
      </c>
      <c r="C17" s="37">
        <v>1005</v>
      </c>
      <c r="D17" s="29"/>
      <c r="E17" s="31" t="e">
        <f>SUMIFS('[1]1_Data'!S:S,'[1]1_Data'!B:B,'[1]2_So sanh KH&amp;TT'!C17)</f>
        <v>#VALUE!</v>
      </c>
      <c r="F17" s="31">
        <v>10000000</v>
      </c>
      <c r="G17" s="32" t="e">
        <f t="shared" si="0"/>
        <v>#VALUE!</v>
      </c>
      <c r="H17" s="33"/>
    </row>
    <row r="18" spans="1:8" x14ac:dyDescent="0.2">
      <c r="A18" s="29"/>
      <c r="B18" s="30" t="str">
        <f>IFERROR(VLOOKUP(C18,[1]Code!$A:$C,3,0),"Kiểm tra tạo mã mới")</f>
        <v>Nhận tiền vay</v>
      </c>
      <c r="C18" s="37">
        <v>1101</v>
      </c>
      <c r="D18" s="29"/>
      <c r="E18" s="31" t="e">
        <f>SUMIFS('[1]1_Data'!S:S,'[1]1_Data'!B:B,'[1]2_So sanh KH&amp;TT'!C18)</f>
        <v>#VALUE!</v>
      </c>
      <c r="F18" s="31">
        <v>0</v>
      </c>
      <c r="G18" s="32" t="e">
        <f t="shared" si="0"/>
        <v>#VALUE!</v>
      </c>
      <c r="H18" s="33"/>
    </row>
    <row r="19" spans="1:8" x14ac:dyDescent="0.2">
      <c r="A19" s="19" t="s">
        <v>19</v>
      </c>
      <c r="B19" s="19" t="s">
        <v>20</v>
      </c>
      <c r="C19" s="20"/>
      <c r="D19" s="28" t="s">
        <v>12</v>
      </c>
      <c r="E19" s="34" t="e">
        <f>SUM(E20,E25,E27,E30,E35,E39)</f>
        <v>#VALUE!</v>
      </c>
      <c r="F19" s="34">
        <v>-23305000000</v>
      </c>
      <c r="G19" s="29"/>
      <c r="H19" s="33"/>
    </row>
    <row r="20" spans="1:8" x14ac:dyDescent="0.2">
      <c r="A20" s="42" t="s">
        <v>21</v>
      </c>
      <c r="B20" s="35" t="s">
        <v>22</v>
      </c>
      <c r="C20" s="38"/>
      <c r="D20" s="28" t="s">
        <v>12</v>
      </c>
      <c r="E20" s="36" t="e">
        <f>SUM(E21:E24)</f>
        <v>#VALUE!</v>
      </c>
      <c r="F20" s="36">
        <v>-18900000000</v>
      </c>
      <c r="G20" s="29"/>
      <c r="H20" s="33"/>
    </row>
    <row r="21" spans="1:8" x14ac:dyDescent="0.2">
      <c r="A21" s="43"/>
      <c r="B21" s="30" t="str">
        <f>IFERROR(VLOOKUP(C21,[1]Code!$A:$C,3,0),"Kiểm tra tạo mã mới")</f>
        <v>Chi thanh toán, tạm ứng cho nhà cung cấp</v>
      </c>
      <c r="C21" s="37">
        <v>2001</v>
      </c>
      <c r="D21" s="29"/>
      <c r="E21" s="31" t="e">
        <f>SUMIFS('[1]1_Data'!S:S,'[1]1_Data'!B:B,'[1]2_So sanh KH&amp;TT'!C21)</f>
        <v>#VALUE!</v>
      </c>
      <c r="F21" s="31">
        <v>-13000000000</v>
      </c>
      <c r="G21" s="32" t="e">
        <f t="shared" ref="G21:G24" si="1">E21-F21</f>
        <v>#VALUE!</v>
      </c>
      <c r="H21" s="33"/>
    </row>
    <row r="22" spans="1:8" x14ac:dyDescent="0.2">
      <c r="A22" s="43"/>
      <c r="B22" s="30" t="str">
        <f>IFERROR(VLOOKUP(C22,[1]Code!$A:$C,3,0),"Kiểm tra tạo mã mới")</f>
        <v>Chi trả tiền lương, phúc lợi</v>
      </c>
      <c r="C22" s="37">
        <v>2002</v>
      </c>
      <c r="D22" s="29"/>
      <c r="E22" s="31" t="e">
        <f>SUMIFS('[1]1_Data'!S:S,'[1]1_Data'!B:B,'[1]2_So sanh KH&amp;TT'!C22)</f>
        <v>#VALUE!</v>
      </c>
      <c r="F22" s="31">
        <v>-3400000000</v>
      </c>
      <c r="G22" s="32" t="e">
        <f t="shared" si="1"/>
        <v>#VALUE!</v>
      </c>
      <c r="H22" s="33"/>
    </row>
    <row r="23" spans="1:8" x14ac:dyDescent="0.2">
      <c r="A23" s="43"/>
      <c r="B23" s="30" t="str">
        <f>IFERROR(VLOOKUP(C23,[1]Code!$A:$C,3,0),"Kiểm tra tạo mã mới")</f>
        <v>Chi trả tiền nhà</v>
      </c>
      <c r="C23" s="37">
        <v>2003</v>
      </c>
      <c r="D23" s="29"/>
      <c r="E23" s="31" t="e">
        <f>SUMIFS('[1]1_Data'!S:S,'[1]1_Data'!B:B,'[1]2_So sanh KH&amp;TT'!C23)</f>
        <v>#VALUE!</v>
      </c>
      <c r="F23" s="31">
        <v>-1300000000</v>
      </c>
      <c r="G23" s="32" t="e">
        <f t="shared" si="1"/>
        <v>#VALUE!</v>
      </c>
      <c r="H23" s="33"/>
    </row>
    <row r="24" spans="1:8" x14ac:dyDescent="0.2">
      <c r="A24" s="43"/>
      <c r="B24" s="30" t="str">
        <f>IFERROR(VLOOKUP(C24,[1]Code!$A:$C,3,0),"Kiểm tra tạo mã mới")</f>
        <v>Chi đặt cọc, ký cược ký quỹ</v>
      </c>
      <c r="C24" s="39">
        <v>2004</v>
      </c>
      <c r="D24" s="29"/>
      <c r="E24" s="31" t="e">
        <f>SUMIFS('[1]1_Data'!S:S,'[1]1_Data'!B:B,'[1]2_So sanh KH&amp;TT'!C24)</f>
        <v>#VALUE!</v>
      </c>
      <c r="F24" s="31">
        <v>-1200000000</v>
      </c>
      <c r="G24" s="32" t="e">
        <f t="shared" si="1"/>
        <v>#VALUE!</v>
      </c>
      <c r="H24" s="33"/>
    </row>
    <row r="25" spans="1:8" x14ac:dyDescent="0.2">
      <c r="A25" s="42" t="s">
        <v>23</v>
      </c>
      <c r="B25" s="35" t="s">
        <v>24</v>
      </c>
      <c r="C25" s="40"/>
      <c r="D25" s="28" t="s">
        <v>12</v>
      </c>
      <c r="E25" s="36" t="e">
        <f>E26</f>
        <v>#VALUE!</v>
      </c>
      <c r="F25" s="36">
        <v>-3000000000</v>
      </c>
      <c r="G25" s="29"/>
      <c r="H25" s="33"/>
    </row>
    <row r="26" spans="1:8" x14ac:dyDescent="0.2">
      <c r="A26" s="43"/>
      <c r="B26" s="30" t="str">
        <f>IFERROR(VLOOKUP(C26,[1]Code!$A:$C,3,0),"Kiểm tra tạo mã mới")</f>
        <v>Chi trả tiền xây dựng, sửa sang cơ sở</v>
      </c>
      <c r="C26" s="39">
        <v>2005</v>
      </c>
      <c r="D26" s="29"/>
      <c r="E26" s="31" t="e">
        <f>SUMIFS('[1]1_Data'!S:S,'[1]1_Data'!B:B,'[1]2_So sanh KH&amp;TT'!C26)</f>
        <v>#VALUE!</v>
      </c>
      <c r="F26" s="31">
        <v>-3000000000</v>
      </c>
      <c r="G26" s="32" t="e">
        <f t="shared" ref="G26" si="2">E26-F26</f>
        <v>#VALUE!</v>
      </c>
      <c r="H26" s="33" t="s">
        <v>25</v>
      </c>
    </row>
    <row r="27" spans="1:8" x14ac:dyDescent="0.2">
      <c r="A27" s="42" t="s">
        <v>26</v>
      </c>
      <c r="B27" s="35" t="s">
        <v>27</v>
      </c>
      <c r="C27" s="40"/>
      <c r="D27" s="28" t="s">
        <v>12</v>
      </c>
      <c r="E27" s="36" t="e">
        <f>SUM(E28:E29)</f>
        <v>#VALUE!</v>
      </c>
      <c r="F27" s="36">
        <v>-800000000</v>
      </c>
      <c r="G27" s="29"/>
      <c r="H27" s="33"/>
    </row>
    <row r="28" spans="1:8" x14ac:dyDescent="0.2">
      <c r="A28" s="43"/>
      <c r="B28" s="30" t="str">
        <f>IFERROR(VLOOKUP(C28,[1]Code!$A:$C,3,0),"Kiểm tra tạo mã mới")</f>
        <v>Chi nộp thuế GTGT</v>
      </c>
      <c r="C28" s="41">
        <v>2006</v>
      </c>
      <c r="D28" s="29"/>
      <c r="E28" s="31" t="e">
        <f>SUMIFS('[1]1_Data'!S:S,'[1]1_Data'!B:B,'[1]2_So sanh KH&amp;TT'!C28)</f>
        <v>#VALUE!</v>
      </c>
      <c r="F28" s="31">
        <v>-600000000</v>
      </c>
      <c r="G28" s="32" t="e">
        <f t="shared" ref="G28:G29" si="3">E28-F28</f>
        <v>#VALUE!</v>
      </c>
      <c r="H28" s="33"/>
    </row>
    <row r="29" spans="1:8" x14ac:dyDescent="0.2">
      <c r="A29" s="43"/>
      <c r="B29" s="30" t="str">
        <f>IFERROR(VLOOKUP(C29,[1]Code!$A:$C,3,0),"Kiểm tra tạo mã mới")</f>
        <v>Chi nộp thuế TNCN, TNDN…</v>
      </c>
      <c r="C29" s="37">
        <v>2007</v>
      </c>
      <c r="D29" s="29"/>
      <c r="E29" s="31" t="e">
        <f>SUMIFS('[1]1_Data'!S:S,'[1]1_Data'!B:B,'[1]2_So sanh KH&amp;TT'!C29)</f>
        <v>#VALUE!</v>
      </c>
      <c r="F29" s="31">
        <v>-200000000</v>
      </c>
      <c r="G29" s="32" t="e">
        <f t="shared" si="3"/>
        <v>#VALUE!</v>
      </c>
      <c r="H29" s="33"/>
    </row>
    <row r="30" spans="1:8" x14ac:dyDescent="0.2">
      <c r="A30" s="42" t="s">
        <v>28</v>
      </c>
      <c r="B30" s="35" t="s">
        <v>29</v>
      </c>
      <c r="C30" s="38"/>
      <c r="D30" s="28" t="s">
        <v>12</v>
      </c>
      <c r="E30" s="36" t="e">
        <f>SUM(E31:E34)</f>
        <v>#VALUE!</v>
      </c>
      <c r="F30" s="36">
        <v>-605000000</v>
      </c>
      <c r="G30" s="29"/>
      <c r="H30" s="33"/>
    </row>
    <row r="31" spans="1:8" x14ac:dyDescent="0.2">
      <c r="A31" s="29"/>
      <c r="B31" s="30" t="str">
        <f>IFERROR(VLOOKUP(C31,[1]Code!$A:$C,3,0),"Kiểm tra tạo mã mới")</f>
        <v>Chi trả lãi vay</v>
      </c>
      <c r="C31" s="37">
        <v>2008</v>
      </c>
      <c r="D31" s="29"/>
      <c r="E31" s="31" t="e">
        <f>SUMIFS('[1]1_Data'!S:S,'[1]1_Data'!B:B,'[1]2_So sanh KH&amp;TT'!C31)</f>
        <v>#VALUE!</v>
      </c>
      <c r="F31" s="31">
        <v>0</v>
      </c>
      <c r="G31" s="32" t="e">
        <f t="shared" ref="G31:G34" si="4">E31-F31</f>
        <v>#VALUE!</v>
      </c>
      <c r="H31" s="33"/>
    </row>
    <row r="32" spans="1:8" x14ac:dyDescent="0.2">
      <c r="A32" s="29"/>
      <c r="B32" s="30" t="str">
        <f>IFERROR(VLOOKUP(C32,[1]Code!$A:$C,3,0),"Kiểm tra tạo mã mới")</f>
        <v>Phí chuyển khoản</v>
      </c>
      <c r="C32" s="37">
        <v>2009</v>
      </c>
      <c r="D32" s="29"/>
      <c r="E32" s="31" t="e">
        <f>SUMIFS('[1]1_Data'!S:S,'[1]1_Data'!B:B,'[1]2_So sanh KH&amp;TT'!C32)</f>
        <v>#VALUE!</v>
      </c>
      <c r="F32" s="31">
        <v>-15000000</v>
      </c>
      <c r="G32" s="32" t="e">
        <f t="shared" si="4"/>
        <v>#VALUE!</v>
      </c>
      <c r="H32" s="33"/>
    </row>
    <row r="33" spans="1:8" x14ac:dyDescent="0.2">
      <c r="A33" s="29"/>
      <c r="B33" s="30" t="s">
        <v>30</v>
      </c>
      <c r="C33" s="37">
        <v>2010</v>
      </c>
      <c r="D33" s="29"/>
      <c r="E33" s="31" t="e">
        <f>SUMIFS('[1]1_Data'!S:S,'[1]1_Data'!B:B,'[1]2_So sanh KH&amp;TT'!C33)</f>
        <v>#VALUE!</v>
      </c>
      <c r="F33" s="31">
        <v>-500000000</v>
      </c>
      <c r="G33" s="32" t="e">
        <f t="shared" si="4"/>
        <v>#VALUE!</v>
      </c>
      <c r="H33" s="33"/>
    </row>
    <row r="34" spans="1:8" x14ac:dyDescent="0.2">
      <c r="A34" s="29"/>
      <c r="B34" s="30" t="s">
        <v>31</v>
      </c>
      <c r="C34" s="37">
        <v>2011</v>
      </c>
      <c r="D34" s="29"/>
      <c r="E34" s="31" t="e">
        <f>SUMIFS('[1]1_Data'!S:S,'[1]1_Data'!B:B,'[1]2_So sanh KH&amp;TT'!C34)</f>
        <v>#VALUE!</v>
      </c>
      <c r="F34" s="31">
        <v>-90000000</v>
      </c>
      <c r="G34" s="32" t="e">
        <f t="shared" si="4"/>
        <v>#VALUE!</v>
      </c>
      <c r="H34" s="33"/>
    </row>
    <row r="35" spans="1:8" x14ac:dyDescent="0.2">
      <c r="A35" s="42" t="s">
        <v>32</v>
      </c>
      <c r="B35" s="35" t="s">
        <v>33</v>
      </c>
      <c r="C35" s="38"/>
      <c r="D35" s="28" t="s">
        <v>12</v>
      </c>
      <c r="E35" s="36">
        <v>0</v>
      </c>
      <c r="F35" s="36">
        <v>0</v>
      </c>
      <c r="G35" s="29"/>
      <c r="H35" s="33"/>
    </row>
    <row r="36" spans="1:8" x14ac:dyDescent="0.2">
      <c r="A36" s="43"/>
      <c r="B36" s="30" t="str">
        <f>IFERROR(VLOOKUP(C36,[1]Code!$A:$C,3,0),"Kiểm tra tạo mã mới")</f>
        <v>Trả gốc vay</v>
      </c>
      <c r="C36" s="37">
        <v>2101</v>
      </c>
      <c r="D36" s="29"/>
      <c r="E36" s="31" t="e">
        <f>SUMIFS('[1]1_Data'!S:S,'[1]1_Data'!B:B,'[1]2_So sanh KH&amp;TT'!C36)</f>
        <v>#VALUE!</v>
      </c>
      <c r="F36" s="31">
        <v>0</v>
      </c>
      <c r="G36" s="32" t="e">
        <f t="shared" ref="G36:G38" si="5">E36-F36</f>
        <v>#VALUE!</v>
      </c>
      <c r="H36" s="33"/>
    </row>
    <row r="37" spans="1:8" x14ac:dyDescent="0.2">
      <c r="A37" s="43"/>
      <c r="B37" s="30" t="str">
        <f>IFERROR(VLOOKUP(C37,[1]Code!$A:$C,3,0),"Kiểm tra tạo mã mới")</f>
        <v>Chi trả cổ tức</v>
      </c>
      <c r="C37" s="37">
        <v>2102</v>
      </c>
      <c r="D37" s="29"/>
      <c r="E37" s="31" t="e">
        <f>SUMIFS('[1]1_Data'!S:S,'[1]1_Data'!B:B,'[1]2_So sanh KH&amp;TT'!C37)</f>
        <v>#VALUE!</v>
      </c>
      <c r="F37" s="31">
        <v>0</v>
      </c>
      <c r="G37" s="32" t="e">
        <f t="shared" si="5"/>
        <v>#VALUE!</v>
      </c>
      <c r="H37" s="33"/>
    </row>
    <row r="38" spans="1:8" x14ac:dyDescent="0.2">
      <c r="A38" s="43"/>
      <c r="B38" s="30" t="str">
        <f>IFERROR(VLOOKUP(C38,[1]Code!$A:$C,3,0),"Kiểm tra tạo mã mới")</f>
        <v>Chi tài chính khác</v>
      </c>
      <c r="C38" s="37">
        <v>2109</v>
      </c>
      <c r="D38" s="29"/>
      <c r="E38" s="31" t="e">
        <f>SUMIFS('[1]1_Data'!S:S,'[1]1_Data'!B:B,'[1]2_So sanh KH&amp;TT'!C38)</f>
        <v>#VALUE!</v>
      </c>
      <c r="F38" s="31">
        <v>0</v>
      </c>
      <c r="G38" s="32" t="e">
        <f t="shared" si="5"/>
        <v>#VALUE!</v>
      </c>
      <c r="H38" s="33"/>
    </row>
    <row r="39" spans="1:8" x14ac:dyDescent="0.2">
      <c r="A39" s="42" t="s">
        <v>34</v>
      </c>
      <c r="B39" s="35" t="s">
        <v>35</v>
      </c>
      <c r="C39" s="38"/>
      <c r="D39" s="28" t="s">
        <v>12</v>
      </c>
      <c r="E39" s="31"/>
      <c r="F39" s="36">
        <v>0</v>
      </c>
      <c r="G39" s="29"/>
      <c r="H39" s="33"/>
    </row>
    <row r="40" spans="1:8" x14ac:dyDescent="0.2">
      <c r="A40" s="29"/>
      <c r="B40" s="30" t="str">
        <f>IFERROR(VLOOKUP(C40,[1]Code!$A:$C,3,0),"Kiểm tra tạo mã mới")</f>
        <v>Chi góp vốn, đầu tư</v>
      </c>
      <c r="C40" s="37">
        <v>2201</v>
      </c>
      <c r="D40" s="29"/>
      <c r="E40" s="31" t="e">
        <f>SUMIFS('[1]1_Data'!S:S,'[1]1_Data'!B:B,'[1]2_So sanh KH&amp;TT'!C40)</f>
        <v>#VALUE!</v>
      </c>
      <c r="F40" s="31">
        <v>0</v>
      </c>
      <c r="G40" s="32" t="e">
        <f t="shared" ref="G40" si="6">E40-F40</f>
        <v>#VALUE!</v>
      </c>
      <c r="H40" s="33"/>
    </row>
  </sheetData>
  <mergeCells count="2">
    <mergeCell ref="E6:H6"/>
    <mergeCell ref="H12:H13"/>
  </mergeCells>
  <dataValidations count="1">
    <dataValidation allowBlank="1" showInputMessage="1" showErrorMessage="1" promptTitle="Lưu ý:" prompt="Mỗi mã chỉ vào 1 lần, xem cột đếm trùng để phát hiện ra những mã bị vào nhiều lần để sửa" sqref="C17:C40 C11:C15" xr:uid="{00000000-0002-0000-0000-000000000000}"/>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Anh Trúc PLKN</cp:lastModifiedBy>
  <dcterms:created xsi:type="dcterms:W3CDTF">2023-04-19T07:44:08Z</dcterms:created>
  <dcterms:modified xsi:type="dcterms:W3CDTF">2025-11-03T04:23:27Z</dcterms:modified>
</cp:coreProperties>
</file>